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0"/>
  <workbookPr defaultThemeVersion="166925"/>
  <mc:AlternateContent xmlns:mc="http://schemas.openxmlformats.org/markup-compatibility/2006">
    <mc:Choice Requires="x15">
      <x15ac:absPath xmlns:x15ac="http://schemas.microsoft.com/office/spreadsheetml/2010/11/ac" url="/Users/eli-levine-4/Desktop/"/>
    </mc:Choice>
  </mc:AlternateContent>
  <xr:revisionPtr revIDLastSave="0" documentId="13_ncr:1_{A2412BD1-318B-5C44-90EC-E321F3AFF551}" xr6:coauthVersionLast="47" xr6:coauthVersionMax="47" xr10:uidLastSave="{00000000-0000-0000-0000-000000000000}"/>
  <bookViews>
    <workbookView xWindow="2020" yWindow="1260" windowWidth="32480" windowHeight="20240" xr2:uid="{BDA3698A-2804-9641-8668-2413F72E5AC6}"/>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3" i="1" l="1"/>
  <c r="L32" i="1" a="1"/>
  <c r="L32" i="1" s="1"/>
  <c r="L31" i="1" a="1"/>
  <c r="L31" i="1" s="1"/>
  <c r="M31" i="1" s="1"/>
  <c r="L30" i="1" a="1"/>
  <c r="L30" i="1" s="1"/>
  <c r="M30" i="1" s="1"/>
  <c r="L29" i="1" a="1"/>
  <c r="L29" i="1" s="1"/>
  <c r="L28" i="1" a="1"/>
  <c r="L28" i="1" s="1"/>
  <c r="L27" i="1" a="1"/>
  <c r="L27" i="1" s="1"/>
  <c r="L26" i="1" a="1"/>
  <c r="L26" i="1" s="1"/>
  <c r="L25" i="1" a="1"/>
  <c r="L25" i="1" s="1"/>
  <c r="M25" i="1" s="1"/>
  <c r="L24" i="1" a="1"/>
  <c r="L24" i="1" s="1"/>
  <c r="J23" i="1"/>
  <c r="J24" i="1" a="1"/>
  <c r="J24" i="1" s="1"/>
  <c r="N23" i="1"/>
  <c r="O23" i="1" s="1"/>
  <c r="J25" i="1" a="1"/>
  <c r="J25" i="1" s="1"/>
  <c r="J26" i="1" a="1"/>
  <c r="J26" i="1" s="1"/>
  <c r="J27" i="1" a="1"/>
  <c r="J27" i="1" s="1"/>
  <c r="J28" i="1" a="1"/>
  <c r="J28" i="1" s="1"/>
  <c r="J29" i="1" a="1"/>
  <c r="J29" i="1" s="1"/>
  <c r="J30" i="1" a="1"/>
  <c r="J30" i="1" s="1"/>
  <c r="K30" i="1" s="1"/>
  <c r="J31" i="1" a="1"/>
  <c r="J31" i="1" s="1"/>
  <c r="K31" i="1" s="1"/>
  <c r="J32" i="1" a="1"/>
  <c r="J32" i="1" s="1"/>
  <c r="N32" i="1" a="1"/>
  <c r="N32" i="1" s="1"/>
  <c r="I32" i="1" a="1"/>
  <c r="I32" i="1" s="1"/>
  <c r="H32" i="1" a="1"/>
  <c r="H32" i="1" s="1"/>
  <c r="H31" i="1" a="1"/>
  <c r="H31" i="1" s="1"/>
  <c r="N31" i="1" s="1"/>
  <c r="H30" i="1" a="1"/>
  <c r="H30" i="1" s="1"/>
  <c r="N30" i="1" s="1"/>
  <c r="N29" i="1" a="1"/>
  <c r="N29" i="1" s="1"/>
  <c r="I29" i="1" a="1"/>
  <c r="I29" i="1" s="1"/>
  <c r="H29" i="1" a="1"/>
  <c r="H29" i="1" s="1"/>
  <c r="N28" i="1" a="1"/>
  <c r="N28" i="1" s="1"/>
  <c r="I28" i="1" a="1"/>
  <c r="I28" i="1" s="1"/>
  <c r="H28" i="1" a="1"/>
  <c r="H28" i="1" s="1"/>
  <c r="N27" i="1" a="1"/>
  <c r="N27" i="1" s="1"/>
  <c r="I27" i="1" a="1"/>
  <c r="I27" i="1" s="1"/>
  <c r="H27" i="1" a="1"/>
  <c r="H27" i="1" s="1"/>
  <c r="N26" i="1" a="1"/>
  <c r="N26" i="1" s="1"/>
  <c r="I26" i="1" a="1"/>
  <c r="I26" i="1" s="1"/>
  <c r="H26" i="1" a="1"/>
  <c r="H26" i="1" s="1"/>
  <c r="N25" i="1" a="1"/>
  <c r="N25" i="1" s="1"/>
  <c r="I25" i="1" a="1"/>
  <c r="I25" i="1" s="1"/>
  <c r="H25" i="1" a="1"/>
  <c r="H25" i="1" s="1"/>
  <c r="F24" i="1"/>
  <c r="F25" i="1" s="1"/>
  <c r="F26" i="1" s="1"/>
  <c r="F27" i="1" s="1"/>
  <c r="F28" i="1" s="1"/>
  <c r="F29" i="1" s="1"/>
  <c r="F30" i="1" s="1"/>
  <c r="F31" i="1" s="1"/>
  <c r="F32" i="1" s="1"/>
  <c r="N24" i="1" a="1"/>
  <c r="N24" i="1" s="1"/>
  <c r="I24" i="1" a="1"/>
  <c r="I24" i="1" s="1"/>
  <c r="H24" i="1" a="1"/>
  <c r="H24" i="1" s="1"/>
  <c r="F9" i="1"/>
  <c r="F10" i="1" s="1"/>
  <c r="F11" i="1" s="1"/>
  <c r="F12" i="1" s="1"/>
  <c r="F13" i="1" s="1"/>
  <c r="F14" i="1" s="1"/>
  <c r="F15" i="1" s="1"/>
  <c r="F16" i="1" s="1"/>
  <c r="L9" i="1"/>
  <c r="M9" i="1" s="1"/>
  <c r="J16" i="1" a="1"/>
  <c r="J16" i="1" s="1"/>
  <c r="K16" i="1" s="1"/>
  <c r="H16" i="1" a="1"/>
  <c r="H16" i="1" s="1"/>
  <c r="L16" i="1" s="1"/>
  <c r="J15" i="1" a="1"/>
  <c r="J15" i="1" s="1"/>
  <c r="H15" i="1" a="1"/>
  <c r="H15" i="1" s="1"/>
  <c r="L15" i="1" s="1"/>
  <c r="J10" i="1" a="1"/>
  <c r="J10" i="1" s="1"/>
  <c r="J13" i="1" a="1"/>
  <c r="J13" i="1" s="1"/>
  <c r="J12" i="1" a="1"/>
  <c r="J12" i="1" s="1"/>
  <c r="J8" i="1" a="1"/>
  <c r="J8" i="1" s="1"/>
  <c r="J14" i="1" a="1"/>
  <c r="J14" i="1" s="1"/>
  <c r="J17" i="1" a="1"/>
  <c r="J17" i="1" s="1"/>
  <c r="J11" i="1" a="1"/>
  <c r="J11" i="1" s="1"/>
  <c r="H10" i="1" a="1"/>
  <c r="H10" i="1" s="1"/>
  <c r="H13" i="1" a="1"/>
  <c r="H13" i="1" s="1"/>
  <c r="H12" i="1" a="1"/>
  <c r="H12" i="1" s="1"/>
  <c r="H8" i="1" a="1"/>
  <c r="H8" i="1" s="1"/>
  <c r="H14" i="1" a="1"/>
  <c r="H14" i="1" s="1"/>
  <c r="H17" i="1" a="1"/>
  <c r="H17" i="1" s="1"/>
  <c r="H11" i="1" a="1"/>
  <c r="H11" i="1" s="1"/>
  <c r="I10" i="1" a="1"/>
  <c r="I10" i="1" s="1"/>
  <c r="I13" i="1" a="1"/>
  <c r="I13" i="1" s="1"/>
  <c r="I12" i="1" a="1"/>
  <c r="I12" i="1" s="1"/>
  <c r="I8" i="1" a="1"/>
  <c r="I8" i="1" s="1"/>
  <c r="I14" i="1" a="1"/>
  <c r="I14" i="1" s="1"/>
  <c r="I17" i="1" a="1"/>
  <c r="I17" i="1" s="1"/>
  <c r="I11" i="1" a="1"/>
  <c r="I11" i="1" s="1"/>
  <c r="L10" i="1" a="1"/>
  <c r="L10" i="1" s="1"/>
  <c r="L13" i="1" a="1"/>
  <c r="L13" i="1" s="1"/>
  <c r="L12" i="1" a="1"/>
  <c r="L12" i="1" s="1"/>
  <c r="L8" i="1" a="1"/>
  <c r="L8" i="1" s="1"/>
  <c r="L14" i="1" a="1"/>
  <c r="L14" i="1" s="1"/>
  <c r="L17" i="1" a="1"/>
  <c r="L17" i="1" s="1"/>
  <c r="L11" i="1" a="1"/>
  <c r="L11" i="1" s="1"/>
  <c r="K44" i="1"/>
  <c r="K46" i="1" s="1"/>
  <c r="M26" i="1" l="1"/>
  <c r="P31" i="1"/>
  <c r="M32" i="1"/>
  <c r="M29" i="1"/>
  <c r="F17" i="1"/>
  <c r="M28" i="1"/>
  <c r="O30" i="1"/>
  <c r="M24" i="1"/>
  <c r="M27" i="1"/>
  <c r="P30" i="1"/>
  <c r="O31" i="1"/>
  <c r="K28" i="1"/>
  <c r="P28" i="1" s="1"/>
  <c r="K27" i="1"/>
  <c r="P27" i="1" s="1"/>
  <c r="K26" i="1"/>
  <c r="P26" i="1" s="1"/>
  <c r="K24" i="1"/>
  <c r="P24" i="1" s="1"/>
  <c r="K25" i="1"/>
  <c r="P25" i="1" s="1"/>
  <c r="K29" i="1"/>
  <c r="K32" i="1"/>
  <c r="K10" i="1"/>
  <c r="M10" i="1" s="1"/>
  <c r="K13" i="1"/>
  <c r="M13" i="1" s="1"/>
  <c r="K17" i="1"/>
  <c r="M17" i="1" s="1"/>
  <c r="K8" i="1"/>
  <c r="M8" i="1" s="1"/>
  <c r="K11" i="1"/>
  <c r="M11" i="1" s="1"/>
  <c r="K14" i="1"/>
  <c r="M14" i="1" s="1"/>
  <c r="K12" i="1"/>
  <c r="M12" i="1" s="1"/>
  <c r="M16" i="1"/>
  <c r="K15" i="1"/>
  <c r="M15" i="1" s="1"/>
  <c r="P29" i="1" l="1"/>
  <c r="Q28" i="1"/>
  <c r="Q30" i="1" s="1"/>
  <c r="P32" i="1"/>
  <c r="O32" i="1"/>
  <c r="O27" i="1"/>
  <c r="O26" i="1"/>
  <c r="O25" i="1"/>
  <c r="O29" i="1"/>
  <c r="O24" i="1"/>
  <c r="O28"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19"/>
        </ext>
      </extLst>
    </bk>
    <bk>
      <extLst>
        <ext uri="{3e2802c4-a4d2-4d8b-9148-e3be6c30e623}">
          <xlrd:rvb i="21"/>
        </ext>
      </extLst>
    </bk>
    <bk>
      <extLst>
        <ext uri="{3e2802c4-a4d2-4d8b-9148-e3be6c30e623}">
          <xlrd:rvb i="24"/>
        </ext>
      </extLst>
    </bk>
  </futureMetadata>
  <cellMetadata count="1">
    <bk>
      <rc t="1" v="0"/>
    </bk>
  </cellMetadata>
  <valueMetadata count="9">
    <bk>
      <rc t="2" v="0"/>
    </bk>
    <bk>
      <rc t="2" v="1"/>
    </bk>
    <bk>
      <rc t="2" v="2"/>
    </bk>
    <bk>
      <rc t="2" v="3"/>
    </bk>
    <bk>
      <rc t="2" v="4"/>
    </bk>
    <bk>
      <rc t="2" v="5"/>
    </bk>
    <bk>
      <rc t="2" v="6"/>
    </bk>
    <bk>
      <rc t="2" v="7"/>
    </bk>
    <bk>
      <rc t="2" v="8"/>
    </bk>
  </valueMetadata>
</metadata>
</file>

<file path=xl/sharedStrings.xml><?xml version="1.0" encoding="utf-8"?>
<sst xmlns="http://schemas.openxmlformats.org/spreadsheetml/2006/main" count="24" uniqueCount="15">
  <si>
    <t>0.276B</t>
  </si>
  <si>
    <t>Shares outsnadning</t>
  </si>
  <si>
    <t>Current Market Cap</t>
  </si>
  <si>
    <t>% Down from All Time Highs</t>
  </si>
  <si>
    <t>Price</t>
  </si>
  <si>
    <t>S&amp;P 500</t>
  </si>
  <si>
    <t>???</t>
  </si>
  <si>
    <t>Rankings</t>
  </si>
  <si>
    <t>Asset</t>
  </si>
  <si>
    <t>52 Week High Market Cap</t>
  </si>
  <si>
    <t>52 Week High</t>
  </si>
  <si>
    <t>52 Week Low</t>
  </si>
  <si>
    <t>52 Week Low Market Cap</t>
  </si>
  <si>
    <t>Low to Current % Gain</t>
  </si>
  <si>
    <t>52 Week Low to High % Gain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</si>
</sst>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9" formatCode="_(* #,##0_);_(* \(#,##0\);_(* &quot;-&quot;??_);_(@_)"/>
    <numFmt numFmtId="171" formatCode="_(&quot;$&quot;* #,##0_);_(&quot;$&quot;* \(#,##0\);_(&quot;$&quot;* &quot;-&quot;??_);_(@_)"/>
    <numFmt numFmtId="172" formatCode="_([$$-409]* #,##0_);_([$$-409]* \(#,##0\);_([$$-409]* &quot;-&quot;_);_(@_)"/>
    <numFmt numFmtId="175" formatCode="_([$$-409]* #,##0.00_);_([$$-409]* \(#,##0.00\);_([$$-409]* &quot;-&quot;??_);_(@_)"/>
    <numFmt numFmtId="178" formatCode="_([$$-409]* #,##0_);_([$$-409]* \(#,##0\);_([$$-409]* &quot;-&quot;??_);_(@_)"/>
  </numFmts>
  <fonts count="8" x14ac:knownFonts="1">
    <font>
      <sz val="12"/>
      <color theme="1"/>
      <name val="Calibri"/>
      <family val="2"/>
      <scheme val="minor"/>
    </font>
    <font>
      <sz val="12"/>
      <color theme="1"/>
      <name val="Calibri"/>
      <family val="2"/>
      <scheme val="minor"/>
    </font>
    <font>
      <b/>
      <sz val="12"/>
      <color theme="1"/>
      <name val="Calibri"/>
      <family val="2"/>
      <scheme val="minor"/>
    </font>
    <font>
      <b/>
      <sz val="16"/>
      <color rgb="FFBDC1C6"/>
      <name val="Arial"/>
      <family val="2"/>
    </font>
    <font>
      <b/>
      <i/>
      <sz val="12"/>
      <color theme="1"/>
      <name val="Calibri"/>
      <family val="2"/>
      <scheme val="minor"/>
    </font>
    <font>
      <u/>
      <sz val="12"/>
      <color theme="10"/>
      <name val="Calibri"/>
      <family val="2"/>
      <scheme val="minor"/>
    </font>
    <font>
      <b/>
      <i/>
      <sz val="14"/>
      <color theme="1"/>
      <name val="Calibri"/>
      <family val="2"/>
      <scheme val="minor"/>
    </font>
    <font>
      <b/>
      <sz val="14"/>
      <color theme="1"/>
      <name val="Calibri"/>
      <family val="2"/>
      <scheme val="minor"/>
    </font>
  </fonts>
  <fills count="2">
    <fill>
      <patternFill patternType="none"/>
    </fill>
    <fill>
      <patternFill patternType="gray125"/>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36">
    <xf numFmtId="0" fontId="0" fillId="0" borderId="0" xfId="0"/>
    <xf numFmtId="0" fontId="3" fillId="0" borderId="0" xfId="0" applyFont="1"/>
    <xf numFmtId="169" fontId="0" fillId="0" borderId="0" xfId="1" applyNumberFormat="1" applyFont="1"/>
    <xf numFmtId="171" fontId="0" fillId="0" borderId="0" xfId="2" applyNumberFormat="1" applyFont="1"/>
    <xf numFmtId="0" fontId="4" fillId="0" borderId="0" xfId="0" applyFont="1"/>
    <xf numFmtId="10" fontId="0" fillId="0" borderId="0" xfId="3" applyNumberFormat="1" applyFont="1"/>
    <xf numFmtId="0" fontId="4" fillId="0" borderId="0" xfId="0" applyFont="1" applyAlignment="1">
      <alignment horizontal="center"/>
    </xf>
    <xf numFmtId="0" fontId="2" fillId="0" borderId="0" xfId="0" applyFont="1" applyAlignment="1">
      <alignment horizontal="center"/>
    </xf>
    <xf numFmtId="0" fontId="4" fillId="0" borderId="1" xfId="0" applyFont="1" applyBorder="1"/>
    <xf numFmtId="175" fontId="0" fillId="0" borderId="2" xfId="0" applyNumberFormat="1" applyBorder="1"/>
    <xf numFmtId="3" fontId="0" fillId="0" borderId="2" xfId="0" applyNumberFormat="1" applyBorder="1"/>
    <xf numFmtId="172" fontId="0" fillId="0" borderId="2" xfId="0" applyNumberFormat="1" applyBorder="1"/>
    <xf numFmtId="10" fontId="0" fillId="0" borderId="3" xfId="3" applyNumberFormat="1" applyFont="1" applyBorder="1"/>
    <xf numFmtId="0" fontId="2" fillId="0" borderId="4" xfId="0" applyFont="1" applyBorder="1"/>
    <xf numFmtId="175" fontId="0" fillId="0" borderId="0" xfId="0" applyNumberFormat="1" applyBorder="1"/>
    <xf numFmtId="3" fontId="0" fillId="0" borderId="0" xfId="0" applyNumberFormat="1" applyBorder="1" applyAlignment="1">
      <alignment horizontal="center" vertical="center"/>
    </xf>
    <xf numFmtId="175" fontId="5" fillId="0" borderId="0" xfId="4" applyNumberFormat="1" applyBorder="1"/>
    <xf numFmtId="172" fontId="0" fillId="0" borderId="0" xfId="0" applyNumberFormat="1" applyBorder="1"/>
    <xf numFmtId="10" fontId="0" fillId="0" borderId="5" xfId="3" applyNumberFormat="1" applyFont="1" applyBorder="1"/>
    <xf numFmtId="0" fontId="4" fillId="0" borderId="4" xfId="0" applyFont="1" applyBorder="1"/>
    <xf numFmtId="3" fontId="0" fillId="0" borderId="0" xfId="0" applyNumberFormat="1" applyBorder="1"/>
    <xf numFmtId="44" fontId="0" fillId="0" borderId="0" xfId="2" applyFont="1" applyBorder="1"/>
    <xf numFmtId="0" fontId="4" fillId="0" borderId="6" xfId="0" applyFont="1" applyBorder="1"/>
    <xf numFmtId="175" fontId="0" fillId="0" borderId="7" xfId="0" applyNumberFormat="1" applyBorder="1"/>
    <xf numFmtId="3" fontId="0" fillId="0" borderId="7" xfId="0" applyNumberFormat="1" applyBorder="1"/>
    <xf numFmtId="172" fontId="0" fillId="0" borderId="7" xfId="0" applyNumberFormat="1" applyBorder="1"/>
    <xf numFmtId="10" fontId="0" fillId="0" borderId="8" xfId="3" applyNumberFormat="1" applyFont="1" applyBorder="1"/>
    <xf numFmtId="0" fontId="6" fillId="0" borderId="0" xfId="0" applyFont="1" applyAlignment="1">
      <alignment horizontal="center"/>
    </xf>
    <xf numFmtId="0" fontId="7" fillId="0" borderId="0" xfId="0" applyFont="1" applyAlignment="1">
      <alignment horizontal="center"/>
    </xf>
    <xf numFmtId="10" fontId="0" fillId="0" borderId="0" xfId="3" applyNumberFormat="1" applyFont="1" applyBorder="1"/>
    <xf numFmtId="10" fontId="0" fillId="0" borderId="2" xfId="3" applyNumberFormat="1" applyFont="1" applyBorder="1"/>
    <xf numFmtId="10" fontId="0" fillId="0" borderId="7" xfId="3" applyNumberFormat="1" applyFont="1" applyBorder="1"/>
    <xf numFmtId="0" fontId="2" fillId="0" borderId="1" xfId="0" applyFont="1" applyBorder="1"/>
    <xf numFmtId="3" fontId="0" fillId="0" borderId="2" xfId="0" applyNumberFormat="1" applyBorder="1" applyAlignment="1">
      <alignment horizontal="center" vertical="center"/>
    </xf>
    <xf numFmtId="175" fontId="5" fillId="0" borderId="2" xfId="4" applyNumberFormat="1" applyBorder="1"/>
    <xf numFmtId="178" fontId="0" fillId="0" borderId="0" xfId="0" applyNumberFormat="1"/>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5">
  <rv s="0">
    <v>https://www.bing.com/financeapi/forcetrigger?t=a1otp2&amp;q=XNYS%3aBRK.A&amp;form=skydnc</v>
    <v>Learn more on Bing</v>
  </rv>
  <rv s="1">
    <v>0</v>
    <v>BERKSHIRE HATHAWAY INC. (XNYS:BRK.A)</v>
    <v>2</v>
    <v>3</v>
    <v>Finance</v>
    <v>4</v>
    <v>en-US</v>
    <v>a1otp2</v>
    <v>268435456</v>
    <v>1</v>
    <v>Powered by Refinitiv</v>
    <v>544389.26</v>
    <v>407773.22499999998</v>
    <v>0.87170000000000003</v>
    <v>-903.51199999999994</v>
    <v>-1.9450000000000001E-3</v>
    <v>USD</v>
    <v>Berkshire Hathaway Inc. is a holding company owning subsidiaries engaged in various business activities, including insurance and reinsurance, utilities and energy, freight rail transportation, manufacturing and retailing. Its segments include Insurance, such as GEICO, Berkshire Hathaway Primary Group and Berkshire Hathaway Reinsurance Group; Burlington Northern Santa Fe, LLC, which is engaged in the operation of the railroad system; Berkshire Hathaway Energy, which includes regulated electric and gas utility; Manufacturing, which includes manufacturers of various products, including industrial, consumer and building products; McLane Company, which is engaged in the wholesale distribution of groceries and non-food items; Service and retailing, which includes providers of various services, including shared aircraft ownership programs, aviation pilot training, electronic components distribution and various retailing businesses, including automobile dealerships and furniture leasing.</v>
    <v>372000</v>
    <v>New York Stock Exchange</v>
    <v>XNYS</v>
    <v>XNYS</v>
    <v>3555 Farnam St, OMAHA, NE, 68131-3311 US</v>
    <v>465579.54</v>
    <v>Consumer Goods Conglomerates</v>
    <v>Stock</v>
    <v>44705.958333367969</v>
    <v>0</v>
    <v>455720.58</v>
    <v>683913100000</v>
    <v>BERKSHIRE HATHAWAY INC.</v>
    <v>BERKSHIRE HATHAWAY INC.</v>
    <v>465579.538</v>
    <v>8.3132999999999999</v>
    <v>464510</v>
    <v>463606.48800000001</v>
    <v>1470870</v>
    <v>BRK.A</v>
    <v>BERKSHIRE HATHAWAY INC. (XNYS:BRK.A)</v>
    <v>1879</v>
    <v>2944</v>
    <v>1998</v>
  </rv>
  <rv s="2">
    <v>1</v>
  </rv>
  <rv s="0">
    <v>https://www.bing.com/financeapi/forcetrigger?t=a1mou2&amp;q=XNAS%3aAAPL&amp;form=skydnc</v>
    <v>Learn more on Bing</v>
  </rv>
  <rv s="1">
    <v>0</v>
    <v>APPLE INC. (XNAS:AAPL)</v>
    <v>2</v>
    <v>3</v>
    <v>Finance</v>
    <v>4</v>
    <v>en-US</v>
    <v>a1mou2</v>
    <v>268435456</v>
    <v>1</v>
    <v>Powered by Refinitiv</v>
    <v>182.94</v>
    <v>123.13</v>
    <v>1.2162999999999999</v>
    <v>-2.75</v>
    <v>-1.9216E-2</v>
    <v>USD</v>
    <v>Apple Inc. designs, manufactures and markets smartphones, personal computers, tablets, wearables and accessories, and sells a variety of related services. The Company’s products include iPhone, Mac, iPad, and Wearables, Home and Accessories. iPhone is the Company’s line of smartphones based on its iOS operating system. Mac is the Company’s line of personal computers based on its macOS operating system. iPad is the Company’s line of multi-purpose tablets based on its iPadOS operating system. Wearables, Home and Accessories includes AirPods, Apple TV, Apple Watch, Beats products, HomePod, iPod touch and other Apple-branded and third-party accessories. AirPods are the Company’s wireless headphones that interact with Siri. Apple Watch is the Company’s line of smart watches. Its services include Advertising, AppleCare, Cloud Services, Digital Content and Payment Services. Its customers are primarily in the consumer, small and mid-sized business, education, enterprise and government markets.</v>
    <v>154000</v>
    <v>Nasdaq Stock Market</v>
    <v>XNAS</v>
    <v>XNAS</v>
    <v>1 Apple Park Way, CUPERTINO, CA, 95014-0642 US</v>
    <v>141.97</v>
    <v>Computers, Phones &amp; Household Electronics</v>
    <v>Stock</v>
    <v>44705.999983865622</v>
    <v>3</v>
    <v>137.33000000000001</v>
    <v>2271751864800</v>
    <v>APPLE INC.</v>
    <v>APPLE INC.</v>
    <v>140.80500000000001</v>
    <v>22.814900000000002</v>
    <v>143.11000000000001</v>
    <v>140.36000000000001</v>
    <v>16185180000</v>
    <v>AAPL</v>
    <v>APPLE INC. (XNAS:AAPL)</v>
    <v>50904</v>
    <v>110743502</v>
    <v>1977</v>
  </rv>
  <rv s="2">
    <v>4</v>
  </rv>
  <rv s="0">
    <v>https://www.bing.com/financeapi/forcetrigger?t=a1o4sm&amp;q=XNYS%3aBAC&amp;form=skydnc</v>
    <v>Learn more on Bing</v>
  </rv>
  <rv s="1">
    <v>0</v>
    <v>BANK OF AMERICA CORPORATION (XNYS:BAC)</v>
    <v>2</v>
    <v>3</v>
    <v>Finance</v>
    <v>5</v>
    <v>en-US</v>
    <v>a1o4sm</v>
    <v>268435456</v>
    <v>1</v>
    <v>Powered by Refinitiv</v>
    <v>50.11</v>
    <v>32.956099999999999</v>
    <v>1.3741000000000001</v>
    <v>-0.22</v>
    <v>-6.1329999999999996E-3</v>
    <v>USD</v>
    <v>Bank of America Corporation is a bank holding company (BHC) and a financial holding company. The Company's segments include Consumer Banking, Global Wealth &amp; Investment Management (GWIM), Global Banking, and Global Markets. Consumer Banking segment offers a range of credit, banking and investment products and services to consumers and small businesses. The GWIM segment provides client experience through a network of financial advisors focused on clients with over $250,000 in total investable assets, including solutions to meet client's needs through a set of investment management, brokerage, banking, and retirement products. Global Banking segment provides a range of lending-related products and services, integrated working capital management and treasury solutions, and underwriting and advisory services. Global Markets segment offers sales and trading services and research services to institutional clients across fixed-income, credit, currency, commodity, and equity businesses.</v>
    <v>208000</v>
    <v>New York Stock Exchange</v>
    <v>XNYS</v>
    <v>XNYS</v>
    <v>Bank of America Corporate Center, 100 N Tryon St, CHARLOTTE, NC, 28255-0001 US</v>
    <v>35.96</v>
    <v>Banking Services</v>
    <v>Stock</v>
    <v>44705.99980252266</v>
    <v>6</v>
    <v>34.96</v>
    <v>287227807650</v>
    <v>BANK OF AMERICA CORPORATION</v>
    <v>BANK OF AMERICA CORPORATION</v>
    <v>35.47</v>
    <v>10.1724</v>
    <v>35.869999999999997</v>
    <v>35.65</v>
    <v>8056881000</v>
    <v>BAC</v>
    <v>BANK OF AMERICA CORPORATION (XNYS:BAC)</v>
    <v>1860</v>
    <v>50819739</v>
    <v>1998</v>
  </rv>
  <rv s="2">
    <v>7</v>
  </rv>
  <rv s="0">
    <v>https://www.bing.com/financeapi/forcetrigger?t=a1nhlh&amp;q=XNAS%3aAMZN&amp;form=skydnc</v>
    <v>Learn more on Bing</v>
  </rv>
  <rv s="1">
    <v>0</v>
    <v>AMAZON.COM, INC. (XNAS:AMZN)</v>
    <v>2</v>
    <v>3</v>
    <v>Finance</v>
    <v>4</v>
    <v>en-US</v>
    <v>a1nhlh</v>
    <v>268435456</v>
    <v>1</v>
    <v>Powered by Refinitiv</v>
    <v>3773.0781999999999</v>
    <v>2025.2</v>
    <v>1.2653000000000001</v>
    <v>-69.14</v>
    <v>-3.2141000000000003E-2</v>
    <v>USD</v>
    <v>Amazon.com, Inc. provides a range of products and services to customers. The products offered through its stores include merchandise and content that it purchased for resale and products offered by third-party sellers. It also manufactures and sells electronic devices, including Kindle, Fire tablet, Fire TV, Echo, and Ring, and it develops and produces media content. It operates through three segments: North America, International and Amazon Web Services (AWS). The AWS segment consists of global sales of compute, storage, database, and other services for start-ups, enterprises, government agencies, and academic institutions. It provides advertising services to sellers, vendors, publishers, authors, and others, through programs, such as sponsored advertisements, display, and video advertising. It serves consumers through its online and physical stores. Customers access its offerings through websites, mobile applications, Alexa, devices, streaming, and physically visiting its stores.</v>
    <v>1608000</v>
    <v>Nasdaq Stock Market</v>
    <v>XNAS</v>
    <v>XNAS</v>
    <v>410 Terry Ave N, SEATTLE, WA, 98109-5210 US</v>
    <v>2108</v>
    <v>Diversified Retail</v>
    <v>Stock</v>
    <v>44705.999881909374</v>
    <v>9</v>
    <v>2025.2</v>
    <v>1059156081000</v>
    <v>AMAZON.COM, INC.</v>
    <v>AMAZON.COM, INC.</v>
    <v>2080.5</v>
    <v>50.339700000000001</v>
    <v>2151.14</v>
    <v>2082</v>
    <v>508720500</v>
    <v>AMZN</v>
    <v>AMAZON.COM, INC. (XNAS:AMZN)</v>
    <v>1828</v>
    <v>5166894</v>
    <v>1996</v>
  </rv>
  <rv s="2">
    <v>10</v>
  </rv>
  <rv s="0">
    <v>https://www.bing.com/financeapi/forcetrigger?t=a24kar&amp;q=XNAS%3aTSLA&amp;form=skydnc</v>
    <v>Learn more on Bing</v>
  </rv>
  <rv s="1">
    <v>0</v>
    <v>TESLA, INC. (XNAS:TSLA)</v>
    <v>2</v>
    <v>3</v>
    <v>Finance</v>
    <v>4</v>
    <v>en-US</v>
    <v>a24kar</v>
    <v>268435456</v>
    <v>1</v>
    <v>Powered by Refinitiv</v>
    <v>1243.49</v>
    <v>571.22</v>
    <v>2.1836000000000002</v>
    <v>-46.74</v>
    <v>-6.9255000000000011E-2</v>
    <v>USD</v>
    <v>Tesla, Inc. designs, develops, manufactures, sells and leases fully electric vehicles and energy generation and storage systems, and offer services related to its products. The Company's automotive segment includes the design, development, manufacturing, sales, and leasing of electric vehicles as well as sales of automotive regulatory credits. Additionally, the automotive segment is also comprised of services and other, which includes non-warranty after-sales vehicle services, sales of used vehicles, retail merchandise, sales by its acquired subsidiaries to third party customers, and vehicle insurance. Its energy generation and storage segment includes the design, manufacture, installation, sales and leasing of solar energy generation and energy storage products and related services and sales of solar energy systems incentives. Its automotive products include Model 3, Model Y, Model S and Model X. Powerwall and Megapack are its lithium-ion battery energy storage products.</v>
    <v>99290</v>
    <v>Nasdaq Stock Market</v>
    <v>XNAS</v>
    <v>XNAS</v>
    <v>13101 Harold Green Road, AUSTIN, TX, 78725 US</v>
    <v>653.91999999999996</v>
    <v>Automobiles &amp; Auto Parts</v>
    <v>Stock</v>
    <v>44705.999959687499</v>
    <v>12</v>
    <v>620.57000000000005</v>
    <v>650780041600</v>
    <v>TESLA, INC.</v>
    <v>TESLA, INC.</v>
    <v>653.53</v>
    <v>84.903899999999993</v>
    <v>674.9</v>
    <v>628.16</v>
    <v>1036010000</v>
    <v>TSLA</v>
    <v>TESLA, INC. (XNAS:TSLA)</v>
    <v>95344</v>
    <v>30132825</v>
    <v>2003</v>
  </rv>
  <rv s="2">
    <v>13</v>
  </rv>
  <rv s="0">
    <v>https://www.bing.com/financeapi/forcetrigger?t=a24op2&amp;q=XNYS%3aTWTR&amp;form=skydnc</v>
    <v>Learn more on Bing</v>
  </rv>
  <rv s="1">
    <v>0</v>
    <v>TWITTER, INC. (XNYS:TWTR)</v>
    <v>2</v>
    <v>3</v>
    <v>Finance</v>
    <v>4</v>
    <v>en-US</v>
    <v>a24op2</v>
    <v>268435456</v>
    <v>1</v>
    <v>Powered by Refinitiv</v>
    <v>73.34</v>
    <v>31.3</v>
    <v>0.64419999999999999</v>
    <v>-2.1</v>
    <v>-5.5468000000000003E-2</v>
    <v>USD</v>
    <v>Twitter, Inc. offers products and services for users, advertisers, developers and data partners. The Company's products and services include Twitter, Promoted Ads and Twitter Amplify, Follower Ads and Twitter Takeover. Twitter is a platform for public self-expression and conversation in real time. Its Promoted Ads include objective-based features that allow advertisers to pay only for the types of engagement selected by the advertisers, such as Tweet engagements, Website clicks, mobile application installs or engagements, obtaining new followers, or video views. Follower Ads provide a way for its advertisers to build and grow an audience that is interested in their business, product or service. Its Follower Ads are pay-for-performance advertising priced through an auction. Twitter Takeover appear at the top of the list of trending topics or timeline for an entire day in a particular country or on a global basis. The Company sell its Twitter Takeover on a fixed-fee-per-day basis.</v>
    <v>7500</v>
    <v>New York Stock Exchange</v>
    <v>XNYS</v>
    <v>XNYS</v>
    <v>1355 Market St Ste 900, SAN FRANCISCO, CA, 94103-1337 US</v>
    <v>37.202599999999997</v>
    <v>Software &amp; IT Services</v>
    <v>Stock</v>
    <v>44705.999731087497</v>
    <v>15</v>
    <v>35.4</v>
    <v>27327101832</v>
    <v>TWITTER, INC.</v>
    <v>TWITTER, INC.</v>
    <v>36.94</v>
    <v>147.70760000000001</v>
    <v>37.86</v>
    <v>35.76</v>
    <v>764180700</v>
    <v>TWTR</v>
    <v>TWITTER, INC. (XNYS:TWTR)</v>
    <v>3850</v>
    <v>54209284</v>
    <v>2007</v>
  </rv>
  <rv s="2">
    <v>16</v>
  </rv>
  <rv s="3">
    <v>6</v>
    <v>BTC/USD</v>
    <v>7</v>
    <v>8</v>
    <v>Finance</v>
    <v>9</v>
    <v>en-US</v>
    <v>bo8l6h</v>
    <v>268435456</v>
    <v>1</v>
    <v>Powered by Refinitiv</v>
    <v>68999.990000000005</v>
    <v>25390.26</v>
    <v>253.04</v>
    <v>8.5959999999999995E-3</v>
    <v>USD</v>
    <v>BTC</v>
    <v>30184.21</v>
    <v>Currency Pair</v>
    <v>44706.387060185189</v>
    <v>29404.94</v>
    <v>Bitcoin/US Dollar FX Spot Rate</v>
    <v>29426.75</v>
    <v>29437.18</v>
    <v>29690.22</v>
    <v>BTCUSD</v>
    <v>BTC/USD</v>
  </rv>
  <rv s="2">
    <v>18</v>
  </rv>
  <rv s="3">
    <v>6</v>
    <v>ETH/USD</v>
    <v>7</v>
    <v>8</v>
    <v>Finance</v>
    <v>9</v>
    <v>en-US</v>
    <v>brjcfr</v>
    <v>268435456</v>
    <v>1</v>
    <v>Powered by Refinitiv</v>
    <v>4867.6000000000004</v>
    <v>1700</v>
    <v>-2.65</v>
    <v>-1.346E-3</v>
    <v>USD</v>
    <v>ETH</v>
    <v>2019.01</v>
    <v>Currency Pair</v>
    <v>44706.388518518521</v>
    <v>1959.07</v>
    <v>Ethereum/US Dollar FX Spot Rate</v>
    <v>1967.48</v>
    <v>1968.74</v>
    <v>1966.09</v>
    <v>ETHUSD</v>
    <v>ETH/USD</v>
  </rv>
  <rv s="2">
    <v>20</v>
  </rv>
  <rv s="0">
    <v>https://www.bing.com/financeapi/forcetrigger?t=a237m7&amp;q=XNYS%3aSNAP&amp;form=skydnc</v>
    <v>Learn more on Bing</v>
  </rv>
  <rv s="1">
    <v>0</v>
    <v>SNAP INC. (XNYS:SNAP)</v>
    <v>2</v>
    <v>3</v>
    <v>Finance</v>
    <v>4</v>
    <v>en-US</v>
    <v>a237m7</v>
    <v>268435456</v>
    <v>1</v>
    <v>Powered by Refinitiv</v>
    <v>83.34</v>
    <v>12.55</v>
    <v>1.2441</v>
    <v>-9.68</v>
    <v>-0.43079700000000004</v>
    <v>USD</v>
    <v>Snap Inc. is a camera company. The Company's flagship product, Snapchat, is a camera application that helps people communicate visually with friends and family through short videos and images called Snaps. Snapchat is its core mobile device application and contains five tabs. Its tabs include Camera, Communication, Snap Map, Stories and Spotlight. The Camera is the starting point for creation in Snapchat. Snapchat opens directly to the Camera, making it easy to create a Snap and send it to friends. Communication allows users to send Snaps to friends collectively or individually, through its messaging architecture. Snap Map is a live and personalized map that allows Snapchatters to connect with friends and explore what is going on in their local area. Stories feature content from a Snapchatter's friends, its community, and its content partners. Spotlight is a way to share user-generated content with the entire Snapchat community. Its advertising products include Snap Ads and AR Ads.</v>
    <v>5661</v>
    <v>New York Stock Exchange</v>
    <v>XNYS</v>
    <v>XNYS</v>
    <v>3000 31St Street, Loop North, SANTA MONICA, CA, 90405 US</v>
    <v>14.57</v>
    <v>Software &amp; IT Services</v>
    <v>Stock</v>
    <v>44705.999998541403</v>
    <v>22</v>
    <v>12.55</v>
    <v>20928583960</v>
    <v>SNAP INC.</v>
    <v>SNAP INC.</v>
    <v>14.49</v>
    <v>0</v>
    <v>22.47</v>
    <v>12.79</v>
    <v>1636324000</v>
    <v>SNAP</v>
    <v>SNAP INC. (XNYS:SNAP)</v>
    <v>123722</v>
    <v>36705527</v>
    <v>2012</v>
  </rv>
  <rv s="2">
    <v>23</v>
  </rv>
</rvData>
</file>

<file path=xl/richData/rdrichvaluestructure.xml><?xml version="1.0" encoding="utf-8"?>
<rvStructures xmlns="http://schemas.microsoft.com/office/spreadsheetml/2017/richdata" count="4">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_Display" t="spb"/>
    <k n="_DisplayString" t="s"/>
    <k n="_Flags" t="spb"/>
    <k n="_Format" t="spb"/>
    <k n="_Icon" t="s"/>
    <k n="_SubLabel" t="spb"/>
    <k n="%EntityCulture" t="s"/>
    <k n="%EntityId" t="s"/>
    <k n="%EntityServiceId"/>
    <k n="%IsRefreshable" t="b"/>
    <k n="%ProviderInfo" t="s"/>
    <k n="52 week high"/>
    <k n="52 week low"/>
    <k n="Change"/>
    <k n="Change (%)"/>
    <k n="Currency" t="s"/>
    <k n="From currency" t="s"/>
    <k n="High"/>
    <k n="Instrument type" t="s"/>
    <k n="Last trade time"/>
    <k n="Low"/>
    <k n="Name" t="s"/>
    <k n="Open"/>
    <k n="Previous close"/>
    <k n="Price"/>
    <k n="Ticker symbol" t="s"/>
    <k n="UniqueName" t="s"/>
  </s>
</rvStructures>
</file>

<file path=xl/richData/rdsupportingpropertybag.xml><?xml version="1.0" encoding="utf-8"?>
<supportingPropertyBags xmlns="http://schemas.microsoft.com/office/spreadsheetml/2017/richdata2">
  <spbArrays count="2">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10">
    <spb s="0">
      <v>0</v>
      <v>Name</v>
      <v>LearnMoreOnLink</v>
    </spb>
    <spb s="1">
      <v>0</v>
      <v>0</v>
      <v>0</v>
    </spb>
    <spb s="2">
      <v>1</v>
      <v>1</v>
      <v>1</v>
      <v>1</v>
    </spb>
    <spb s="3">
      <v>1</v>
      <v>2</v>
      <v>2</v>
      <v>1</v>
      <v>3</v>
      <v>1</v>
      <v>1</v>
      <v>1</v>
      <v>4</v>
      <v>4</v>
      <v>5</v>
      <v>6</v>
      <v>1</v>
      <v>1</v>
      <v>1</v>
      <v>4</v>
      <v>7</v>
      <v>8</v>
      <v>9</v>
      <v>4</v>
    </spb>
    <spb s="4">
      <v>Real-Time Nasdaq Last Sale</v>
      <v>from previous close</v>
      <v>from previous close</v>
      <v>Source: Nasdaq Last Sale</v>
      <v>GMT</v>
    </spb>
    <spb s="4">
      <v>Delayed 15 minutes</v>
      <v>from previous close</v>
      <v>from previous close</v>
      <v>Source: Nasdaq</v>
      <v>GMT</v>
    </spb>
    <spb s="5">
      <v>1</v>
      <v>Name</v>
    </spb>
    <spb s="6">
      <v>1</v>
      <v>1</v>
    </spb>
    <spb s="7">
      <v>1</v>
      <v>1</v>
      <v>3</v>
      <v>1</v>
      <v>1</v>
      <v>1</v>
      <v>5</v>
      <v>1</v>
      <v>1</v>
      <v>1</v>
      <v>7</v>
      <v>9</v>
    </spb>
    <spb s="8">
      <v>GMT</v>
    </spb>
  </spbData>
</supportingPropertyBags>
</file>

<file path=xl/richData/rdsupportingpropertybagstructure.xml><?xml version="1.0" encoding="utf-8"?>
<spbStructures xmlns="http://schemas.microsoft.com/office/spreadsheetml/2017/richdata2" count="9">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Order" t="spba"/>
    <k n="TitleProperty" t="s"/>
  </s>
  <s>
    <k n="UniqueName" t="spb"/>
    <k n="`%ProviderInfo" t="spb"/>
  </s>
  <s>
    <k n="Low" t="i"/>
    <k n="High" t="i"/>
    <k n="Name" t="i"/>
    <k n="Open" t="i"/>
    <k n="Price" t="i"/>
    <k n="Change" t="i"/>
    <k n="Change (%)" t="i"/>
    <k n="52 week low" t="i"/>
    <k n="52 week high" t="i"/>
    <k n="Previous close" t="i"/>
    <k n="Last trade time" t="i"/>
    <k n="`%EntityServiceId" t="i"/>
  </s>
  <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14" formatCode="0.00%"/>
    </x:dxf>
    <x:dxf>
      <x:numFmt numFmtId="3" formatCode="#,##0"/>
    </x:dxf>
    <x:dxf>
      <x:numFmt numFmtId="27" formatCode="m/d/yy\ h:mm"/>
    </x:dxf>
    <x:dxf>
      <x:numFmt numFmtId="4" formatCode="#,##0.00"/>
    </x:dxf>
    <x:dxf>
      <x:numFmt numFmtId="1" formatCode="0"/>
    </x:dxf>
  </dxfs>
  <richProperties>
    <rPr n="NumberFormat" t="s"/>
    <rPr n="IsTitleField" t="b"/>
  </richProperties>
  <richStyles>
    <rSty dxfid="1">
      <rpv i="0">_([$$-en-US]* #,##0.00_);_([$$-en-US]* (#,##0.00);_([$$-en-US]* "-"??_);_(@_)</rpv>
    </rSty>
    <rSty dxfid="5">
      <rpv i="0">#,##0.00</rpv>
    </rSty>
    <rSty>
      <rpv i="1">1</rpv>
    </rSty>
    <rSty dxfid="3">
      <rpv i="0">#,##0</rpv>
    </rSty>
    <rSty dxfid="2"/>
    <rSty dxfid="1">
      <rpv i="0">_([$$-en-US]* #,##0_);_([$$-en-US]* (#,##0);_([$$-en-US]* "-"_);_(@_)</rpv>
    </rSty>
    <rSty dxfid="4"/>
    <rSty dxfid="6">
      <rpv i="0">0</rpv>
    </rSty>
    <rSty dxfid="0">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ycharts.com/indicators/sp_500_market_cap" TargetMode="External"/><Relationship Id="rId1" Type="http://schemas.openxmlformats.org/officeDocument/2006/relationships/hyperlink" Target="https://ycharts.com/indicators/sp_500_market_ca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8C6DA-D5BC-3942-BDE7-9673F3C91DC6}">
  <dimension ref="F7:Q46"/>
  <sheetViews>
    <sheetView showGridLines="0" tabSelected="1" topLeftCell="D1" zoomScale="108" workbookViewId="0">
      <selection activeCell="J2" sqref="J2"/>
    </sheetView>
  </sheetViews>
  <sheetFormatPr baseColWidth="10" defaultRowHeight="16" x14ac:dyDescent="0.2"/>
  <cols>
    <col min="6" max="6" width="10.5" bestFit="1" customWidth="1"/>
    <col min="7" max="7" width="43.83203125" bestFit="1" customWidth="1"/>
    <col min="8" max="8" width="13" bestFit="1" customWidth="1"/>
    <col min="9" max="9" width="21.1640625" bestFit="1" customWidth="1"/>
    <col min="10" max="10" width="23.33203125" bestFit="1" customWidth="1"/>
    <col min="11" max="11" width="27" bestFit="1" customWidth="1"/>
    <col min="12" max="12" width="22" bestFit="1" customWidth="1"/>
    <col min="13" max="13" width="28.83203125" bestFit="1" customWidth="1"/>
    <col min="14" max="14" width="22" bestFit="1" customWidth="1"/>
    <col min="15" max="15" width="23.1640625" bestFit="1" customWidth="1"/>
    <col min="16" max="16" width="29.5" bestFit="1" customWidth="1"/>
    <col min="17" max="17" width="20.5" bestFit="1" customWidth="1"/>
  </cols>
  <sheetData>
    <row r="7" spans="6:13" ht="20" thickBot="1" x14ac:dyDescent="0.3">
      <c r="F7" s="27" t="s">
        <v>7</v>
      </c>
      <c r="G7" s="28" t="s">
        <v>8</v>
      </c>
      <c r="H7" s="28" t="s">
        <v>4</v>
      </c>
      <c r="I7" s="28" t="s">
        <v>1</v>
      </c>
      <c r="J7" s="28" t="s">
        <v>10</v>
      </c>
      <c r="K7" s="28" t="s">
        <v>9</v>
      </c>
      <c r="L7" s="28" t="s">
        <v>2</v>
      </c>
      <c r="M7" s="28" t="s">
        <v>3</v>
      </c>
    </row>
    <row r="8" spans="6:13" x14ac:dyDescent="0.2">
      <c r="F8" s="6">
        <v>1</v>
      </c>
      <c r="G8" s="8" t="e" vm="1">
        <v>#VALUE!</v>
      </c>
      <c r="H8" s="9" cm="1">
        <f t="array" ref="H8">_FV(G8,"Price")</f>
        <v>463606.48800000001</v>
      </c>
      <c r="I8" s="10" cm="1">
        <f t="array" ref="I8">_FV(G8,"Shares outstanding",TRUE)</f>
        <v>1470870</v>
      </c>
      <c r="J8" s="9" cm="1">
        <f t="array" ref="J8">_FV(G8,"52 week high",TRUE)</f>
        <v>544389.26</v>
      </c>
      <c r="K8" s="9">
        <f>J8*I8</f>
        <v>800725830856.20007</v>
      </c>
      <c r="L8" s="11" cm="1">
        <f t="array" ref="L8">_FV(G8,"Market cap",TRUE)</f>
        <v>683913100000</v>
      </c>
      <c r="M8" s="12">
        <f>-(K8-L8)/K8</f>
        <v>-0.14588355508813117</v>
      </c>
    </row>
    <row r="9" spans="6:13" x14ac:dyDescent="0.2">
      <c r="F9" s="7">
        <f>F8+1</f>
        <v>2</v>
      </c>
      <c r="G9" s="13" t="s">
        <v>5</v>
      </c>
      <c r="H9" s="14">
        <v>3941</v>
      </c>
      <c r="I9" s="15" t="s">
        <v>6</v>
      </c>
      <c r="J9" s="14">
        <v>4766.18</v>
      </c>
      <c r="K9" s="16">
        <v>40360000000000</v>
      </c>
      <c r="L9" s="17">
        <f>K9*(H9/J9)</f>
        <v>33372377879140.105</v>
      </c>
      <c r="M9" s="18">
        <f>-(K9-L9)/K9</f>
        <v>-0.1731323617656069</v>
      </c>
    </row>
    <row r="10" spans="6:13" x14ac:dyDescent="0.2">
      <c r="F10" s="7">
        <f t="shared" ref="F10:F17" si="0">F9+1</f>
        <v>3</v>
      </c>
      <c r="G10" s="19" t="e" vm="2">
        <v>#VALUE!</v>
      </c>
      <c r="H10" s="14" cm="1">
        <f t="array" ref="H10">_FV(G10,"Price")</f>
        <v>140.36000000000001</v>
      </c>
      <c r="I10" s="20" cm="1">
        <f t="array" ref="I10">_FV(G10,"Shares outstanding",TRUE)</f>
        <v>16185180000</v>
      </c>
      <c r="J10" s="14" cm="1">
        <f t="array" ref="J10">_FV(G10,"52 week high",TRUE)</f>
        <v>182.94</v>
      </c>
      <c r="K10" s="14">
        <f>J10*I10</f>
        <v>2960916829200</v>
      </c>
      <c r="L10" s="21" cm="1">
        <f t="array" ref="L10">_FV(G10,"Market cap",TRUE)</f>
        <v>2271751864800</v>
      </c>
      <c r="M10" s="18">
        <f>-(K10-L10)/K10</f>
        <v>-0.23275390838526291</v>
      </c>
    </row>
    <row r="11" spans="6:13" x14ac:dyDescent="0.2">
      <c r="F11" s="7">
        <f t="shared" si="0"/>
        <v>4</v>
      </c>
      <c r="G11" s="19" t="e" vm="3">
        <v>#VALUE!</v>
      </c>
      <c r="H11" s="14" cm="1">
        <f t="array" ref="H11">_FV(G11,"Price")</f>
        <v>35.65</v>
      </c>
      <c r="I11" s="20" cm="1">
        <f t="array" ref="I11">_FV(G11,"Shares outstanding",TRUE)</f>
        <v>8056881000</v>
      </c>
      <c r="J11" s="14" cm="1">
        <f t="array" ref="J11">_FV(G11,"52 week high",TRUE)</f>
        <v>50.11</v>
      </c>
      <c r="K11" s="14">
        <f>J11*I11</f>
        <v>403730306910</v>
      </c>
      <c r="L11" s="17" cm="1">
        <f t="array" ref="L11">_FV(G11,"Market cap",TRUE)</f>
        <v>287227807650</v>
      </c>
      <c r="M11" s="18">
        <f>-(K11-L11)/K11</f>
        <v>-0.2885651566553582</v>
      </c>
    </row>
    <row r="12" spans="6:13" x14ac:dyDescent="0.2">
      <c r="F12" s="7">
        <f t="shared" si="0"/>
        <v>5</v>
      </c>
      <c r="G12" s="19" t="e" vm="4">
        <v>#VALUE!</v>
      </c>
      <c r="H12" s="14" cm="1">
        <f t="array" ref="H12">_FV(G12,"Price")</f>
        <v>2082</v>
      </c>
      <c r="I12" s="20" cm="1">
        <f t="array" ref="I12">_FV(G12,"Shares outstanding",TRUE)</f>
        <v>508720500</v>
      </c>
      <c r="J12" s="14" cm="1">
        <f t="array" ref="J12">_FV(G12,"52 week high",TRUE)</f>
        <v>3773.0781999999999</v>
      </c>
      <c r="K12" s="14">
        <f>J12*I12</f>
        <v>1919442228443.0999</v>
      </c>
      <c r="L12" s="17" cm="1">
        <f t="array" ref="L12">_FV(G12,"Market cap",TRUE)</f>
        <v>1059156081000</v>
      </c>
      <c r="M12" s="18">
        <f>-(K12-L12)/K12</f>
        <v>-0.44819590540158954</v>
      </c>
    </row>
    <row r="13" spans="6:13" x14ac:dyDescent="0.2">
      <c r="F13" s="7">
        <f t="shared" si="0"/>
        <v>6</v>
      </c>
      <c r="G13" s="19" t="e" vm="5">
        <v>#VALUE!</v>
      </c>
      <c r="H13" s="14" cm="1">
        <f t="array" ref="H13">_FV(G13,"Price")</f>
        <v>628.16</v>
      </c>
      <c r="I13" s="20" cm="1">
        <f t="array" ref="I13">_FV(G13,"Shares outstanding",TRUE)</f>
        <v>1036010000</v>
      </c>
      <c r="J13" s="14" cm="1">
        <f t="array" ref="J13">_FV(G13,"52 week high",TRUE)</f>
        <v>1243.49</v>
      </c>
      <c r="K13" s="14">
        <f>J13*I13</f>
        <v>1288268074900</v>
      </c>
      <c r="L13" s="17" cm="1">
        <f t="array" ref="L13">_FV(G13,"Market cap",TRUE)</f>
        <v>650780041600</v>
      </c>
      <c r="M13" s="18">
        <f>-(K13-L13)/K13</f>
        <v>-0.49484113261867807</v>
      </c>
    </row>
    <row r="14" spans="6:13" x14ac:dyDescent="0.2">
      <c r="F14" s="7">
        <f t="shared" si="0"/>
        <v>7</v>
      </c>
      <c r="G14" s="19" t="e" vm="6">
        <v>#VALUE!</v>
      </c>
      <c r="H14" s="14" cm="1">
        <f t="array" ref="H14">_FV(G14,"Price")</f>
        <v>35.76</v>
      </c>
      <c r="I14" s="20" cm="1">
        <f t="array" ref="I14">_FV(G14,"Shares outstanding",TRUE)</f>
        <v>764180700</v>
      </c>
      <c r="J14" s="14" cm="1">
        <f t="array" ref="J14">_FV(G14,"52 week high",TRUE)</f>
        <v>73.34</v>
      </c>
      <c r="K14" s="14">
        <f>J14*I14</f>
        <v>56045012538</v>
      </c>
      <c r="L14" s="17" cm="1">
        <f t="array" ref="L14">_FV(G14,"Market cap",TRUE)</f>
        <v>27327101832</v>
      </c>
      <c r="M14" s="18">
        <f>-(K14-L14)/K14</f>
        <v>-0.51240796291246249</v>
      </c>
    </row>
    <row r="15" spans="6:13" x14ac:dyDescent="0.2">
      <c r="F15" s="7">
        <f>F14+1</f>
        <v>8</v>
      </c>
      <c r="G15" s="19" t="e" vm="7">
        <v>#VALUE!</v>
      </c>
      <c r="H15" s="14" cm="1">
        <f t="array" ref="H15">_FV(G15,"Price")</f>
        <v>29690.22</v>
      </c>
      <c r="I15" s="20">
        <v>21000000</v>
      </c>
      <c r="J15" s="14" cm="1">
        <f t="array" ref="J15">_FV(G15,"52 week high",TRUE)</f>
        <v>68999.990000000005</v>
      </c>
      <c r="K15" s="14">
        <f>J15*I15</f>
        <v>1448999790000</v>
      </c>
      <c r="L15" s="21">
        <f>H15*I15</f>
        <v>623494620000</v>
      </c>
      <c r="M15" s="18">
        <f>-(K15-L15)/K15</f>
        <v>-0.56970689416041942</v>
      </c>
    </row>
    <row r="16" spans="6:13" x14ac:dyDescent="0.2">
      <c r="F16" s="7">
        <f t="shared" si="0"/>
        <v>9</v>
      </c>
      <c r="G16" s="19" t="e" vm="8">
        <v>#VALUE!</v>
      </c>
      <c r="H16" s="14" cm="1">
        <f t="array" ref="H16">_FV(G16,"Price")</f>
        <v>1966.09</v>
      </c>
      <c r="I16" s="20">
        <v>21000000</v>
      </c>
      <c r="J16" s="14" cm="1">
        <f t="array" ref="J16">_FV(G16,"52 week high",TRUE)</f>
        <v>4867.6000000000004</v>
      </c>
      <c r="K16" s="14">
        <f>J16*I16</f>
        <v>102219600000.00002</v>
      </c>
      <c r="L16" s="21">
        <f>H16*I16</f>
        <v>41287890000</v>
      </c>
      <c r="M16" s="18">
        <f>-(K16-L16)/K16</f>
        <v>-0.59608636699811002</v>
      </c>
    </row>
    <row r="17" spans="6:17" ht="17" thickBot="1" x14ac:dyDescent="0.25">
      <c r="F17" s="7">
        <f t="shared" si="0"/>
        <v>10</v>
      </c>
      <c r="G17" s="22" t="e" vm="9">
        <v>#VALUE!</v>
      </c>
      <c r="H17" s="23" cm="1">
        <f t="array" ref="H17">_FV(G17,"Price")</f>
        <v>12.79</v>
      </c>
      <c r="I17" s="24" cm="1">
        <f t="array" ref="I17">_FV(G17,"Shares outstanding",TRUE)</f>
        <v>1636324000</v>
      </c>
      <c r="J17" s="23" cm="1">
        <f t="array" ref="J17">_FV(G17,"52 week high",TRUE)</f>
        <v>83.34</v>
      </c>
      <c r="K17" s="23">
        <f>J17*I17</f>
        <v>136371242160</v>
      </c>
      <c r="L17" s="25" cm="1">
        <f t="array" ref="L17">_FV(G17,"Market cap",TRUE)</f>
        <v>20928583960</v>
      </c>
      <c r="M17" s="26">
        <f>-(K17-L17)/K17</f>
        <v>-0.84653227741780657</v>
      </c>
    </row>
    <row r="19" spans="6:17" x14ac:dyDescent="0.2">
      <c r="F19" s="4"/>
      <c r="G19" s="4"/>
    </row>
    <row r="20" spans="6:17" x14ac:dyDescent="0.2">
      <c r="F20" s="4"/>
      <c r="G20" s="4"/>
    </row>
    <row r="22" spans="6:17" ht="20" thickBot="1" x14ac:dyDescent="0.3">
      <c r="F22" s="27" t="s">
        <v>7</v>
      </c>
      <c r="G22" s="28" t="s">
        <v>8</v>
      </c>
      <c r="H22" s="28" t="s">
        <v>4</v>
      </c>
      <c r="I22" s="28" t="s">
        <v>1</v>
      </c>
      <c r="J22" s="28" t="s">
        <v>11</v>
      </c>
      <c r="K22" s="28" t="s">
        <v>12</v>
      </c>
      <c r="L22" s="28" t="s">
        <v>10</v>
      </c>
      <c r="M22" s="28" t="s">
        <v>9</v>
      </c>
      <c r="N22" s="28" t="s">
        <v>2</v>
      </c>
      <c r="O22" s="28" t="s">
        <v>13</v>
      </c>
      <c r="P22" s="28" t="s">
        <v>14</v>
      </c>
    </row>
    <row r="23" spans="6:17" x14ac:dyDescent="0.2">
      <c r="F23" s="6">
        <v>1</v>
      </c>
      <c r="G23" s="32" t="s">
        <v>5</v>
      </c>
      <c r="H23" s="9">
        <v>3941</v>
      </c>
      <c r="I23" s="33" t="s">
        <v>6</v>
      </c>
      <c r="J23" s="9">
        <f>H23-5</f>
        <v>3936</v>
      </c>
      <c r="K23" s="9">
        <v>33620000000000</v>
      </c>
      <c r="L23" s="9">
        <v>4766.18</v>
      </c>
      <c r="M23" s="34">
        <v>40360000000000</v>
      </c>
      <c r="N23" s="11">
        <f>K23*(H23/J23)</f>
        <v>33662708333333.332</v>
      </c>
      <c r="O23" s="30">
        <f>(N23-K23)/K23</f>
        <v>1.2703252032519939E-3</v>
      </c>
      <c r="P23" s="12">
        <f>-(K23-M23)/K23</f>
        <v>0.20047590719809638</v>
      </c>
    </row>
    <row r="24" spans="6:17" x14ac:dyDescent="0.2">
      <c r="F24" s="7">
        <f>F23+1</f>
        <v>2</v>
      </c>
      <c r="G24" s="19" t="e" vm="1">
        <v>#VALUE!</v>
      </c>
      <c r="H24" s="14" cm="1">
        <f t="array" ref="H24">_FV(G24,"Price")</f>
        <v>463606.48800000001</v>
      </c>
      <c r="I24" s="20" cm="1">
        <f t="array" ref="I24">_FV(G24,"Shares outstanding",TRUE)</f>
        <v>1470870</v>
      </c>
      <c r="J24" s="14" cm="1">
        <f t="array" ref="J24">_FV(G24,"52 week low",TRUE)</f>
        <v>407773.22499999998</v>
      </c>
      <c r="K24" s="14">
        <f>J24*I24</f>
        <v>599781403455.75</v>
      </c>
      <c r="L24" s="14" cm="1">
        <f t="array" ref="L24">_FV(G24,"52 week high",TRUE)</f>
        <v>544389.26</v>
      </c>
      <c r="M24" s="14">
        <f>L24*I24</f>
        <v>800725830856.20007</v>
      </c>
      <c r="N24" s="17" cm="1">
        <f t="array" ref="N24">_FV(G24,"Market cap",TRUE)</f>
        <v>683913100000</v>
      </c>
      <c r="O24" s="29">
        <f>(N24-K24)/K24</f>
        <v>0.14027059868730488</v>
      </c>
      <c r="P24" s="18">
        <f>-(K24-M24)/K24</f>
        <v>0.33502943946356473</v>
      </c>
    </row>
    <row r="25" spans="6:17" x14ac:dyDescent="0.2">
      <c r="F25" s="7">
        <f t="shared" ref="F25:F32" si="1">F24+1</f>
        <v>3</v>
      </c>
      <c r="G25" s="19" t="e" vm="2">
        <v>#VALUE!</v>
      </c>
      <c r="H25" s="14" cm="1">
        <f t="array" ref="H25">_FV(G25,"Price")</f>
        <v>140.36000000000001</v>
      </c>
      <c r="I25" s="20" cm="1">
        <f t="array" ref="I25">_FV(G25,"Shares outstanding",TRUE)</f>
        <v>16185180000</v>
      </c>
      <c r="J25" s="14" cm="1">
        <f t="array" ref="J25">_FV(G25,"52 week low",TRUE)</f>
        <v>123.13</v>
      </c>
      <c r="K25" s="14">
        <f>J25*I25</f>
        <v>1992881213400</v>
      </c>
      <c r="L25" s="14" cm="1">
        <f t="array" ref="L25">_FV(G25,"52 week high",TRUE)</f>
        <v>182.94</v>
      </c>
      <c r="M25" s="14">
        <f>L25*I25</f>
        <v>2960916829200</v>
      </c>
      <c r="N25" s="21" cm="1">
        <f t="array" ref="N25">_FV(G25,"Market cap",TRUE)</f>
        <v>2271751864800</v>
      </c>
      <c r="O25" s="29">
        <f>(N25-K25)/K25</f>
        <v>0.13993340371964591</v>
      </c>
      <c r="P25" s="18">
        <f>-(K25-M25)/K25</f>
        <v>0.48574677170470237</v>
      </c>
    </row>
    <row r="26" spans="6:17" x14ac:dyDescent="0.2">
      <c r="F26" s="7">
        <f t="shared" si="1"/>
        <v>4</v>
      </c>
      <c r="G26" s="19" t="e" vm="3">
        <v>#VALUE!</v>
      </c>
      <c r="H26" s="14" cm="1">
        <f t="array" ref="H26">_FV(G26,"Price")</f>
        <v>35.65</v>
      </c>
      <c r="I26" s="20" cm="1">
        <f t="array" ref="I26">_FV(G26,"Shares outstanding",TRUE)</f>
        <v>8056881000</v>
      </c>
      <c r="J26" s="14" cm="1">
        <f t="array" ref="J26">_FV(G26,"52 week low",TRUE)</f>
        <v>32.956099999999999</v>
      </c>
      <c r="K26" s="14">
        <f>J26*I26</f>
        <v>265523375924.10001</v>
      </c>
      <c r="L26" s="14" cm="1">
        <f t="array" ref="L26">_FV(G26,"52 week high",TRUE)</f>
        <v>50.11</v>
      </c>
      <c r="M26" s="14">
        <f>L26*I26</f>
        <v>403730306910</v>
      </c>
      <c r="N26" s="17" cm="1">
        <f t="array" ref="N26">_FV(G26,"Market cap",TRUE)</f>
        <v>287227807650</v>
      </c>
      <c r="O26" s="29">
        <f>(N26-K26)/K26</f>
        <v>8.1742075063493527E-2</v>
      </c>
      <c r="P26" s="18">
        <f>-(K26-M26)/K26</f>
        <v>0.52050758433188393</v>
      </c>
    </row>
    <row r="27" spans="6:17" x14ac:dyDescent="0.2">
      <c r="F27" s="7">
        <f t="shared" si="1"/>
        <v>5</v>
      </c>
      <c r="G27" s="19" t="e" vm="4">
        <v>#VALUE!</v>
      </c>
      <c r="H27" s="14" cm="1">
        <f t="array" ref="H27">_FV(G27,"Price")</f>
        <v>2082</v>
      </c>
      <c r="I27" s="20" cm="1">
        <f t="array" ref="I27">_FV(G27,"Shares outstanding",TRUE)</f>
        <v>508720500</v>
      </c>
      <c r="J27" s="14" cm="1">
        <f t="array" ref="J27">_FV(G27,"52 week low",TRUE)</f>
        <v>2025.2</v>
      </c>
      <c r="K27" s="14">
        <f>J27*I27</f>
        <v>1030260756600</v>
      </c>
      <c r="L27" s="14" cm="1">
        <f t="array" ref="L27">_FV(G27,"52 week high",TRUE)</f>
        <v>3773.0781999999999</v>
      </c>
      <c r="M27" s="14">
        <f>L27*I27</f>
        <v>1919442228443.0999</v>
      </c>
      <c r="N27" s="17" cm="1">
        <f t="array" ref="N27">_FV(G27,"Market cap",TRUE)</f>
        <v>1059156081000</v>
      </c>
      <c r="O27" s="29">
        <f>(N27-K27)/K27</f>
        <v>2.8046612680229115E-2</v>
      </c>
      <c r="P27" s="18">
        <f>-(K27-M27)/K27</f>
        <v>0.86306448745802866</v>
      </c>
    </row>
    <row r="28" spans="6:17" x14ac:dyDescent="0.2">
      <c r="F28" s="7">
        <f t="shared" si="1"/>
        <v>6</v>
      </c>
      <c r="G28" s="19" t="e" vm="5">
        <v>#VALUE!</v>
      </c>
      <c r="H28" s="14" cm="1">
        <f t="array" ref="H28">_FV(G28,"Price")</f>
        <v>628.16</v>
      </c>
      <c r="I28" s="20" cm="1">
        <f t="array" ref="I28">_FV(G28,"Shares outstanding",TRUE)</f>
        <v>1036010000</v>
      </c>
      <c r="J28" s="14" cm="1">
        <f t="array" ref="J28">_FV(G28,"52 week low",TRUE)</f>
        <v>571.22</v>
      </c>
      <c r="K28" s="14">
        <f>J28*I28</f>
        <v>591789632200</v>
      </c>
      <c r="L28" s="14" cm="1">
        <f t="array" ref="L28">_FV(G28,"52 week high",TRUE)</f>
        <v>1243.49</v>
      </c>
      <c r="M28" s="14">
        <f>L28*I28</f>
        <v>1288268074900</v>
      </c>
      <c r="N28" s="17" cm="1">
        <f t="array" ref="N28">_FV(G28,"Market cap",TRUE)</f>
        <v>650780041600</v>
      </c>
      <c r="O28" s="29">
        <f>(N28-K28)/K28</f>
        <v>9.9681383705052348E-2</v>
      </c>
      <c r="P28" s="18">
        <f>-(K28-M28)/K28</f>
        <v>1.1769020692552781</v>
      </c>
      <c r="Q28" s="35">
        <f>M28-K28</f>
        <v>696478442700</v>
      </c>
    </row>
    <row r="29" spans="6:17" x14ac:dyDescent="0.2">
      <c r="F29" s="7">
        <f t="shared" si="1"/>
        <v>7</v>
      </c>
      <c r="G29" s="19" t="e" vm="6">
        <v>#VALUE!</v>
      </c>
      <c r="H29" s="14" cm="1">
        <f t="array" ref="H29">_FV(G29,"Price")</f>
        <v>35.76</v>
      </c>
      <c r="I29" s="20" cm="1">
        <f t="array" ref="I29">_FV(G29,"Shares outstanding",TRUE)</f>
        <v>764180700</v>
      </c>
      <c r="J29" s="14" cm="1">
        <f t="array" ref="J29">_FV(G29,"52 week low",TRUE)</f>
        <v>31.3</v>
      </c>
      <c r="K29" s="14">
        <f>J29*I29</f>
        <v>23918855910</v>
      </c>
      <c r="L29" s="14" cm="1">
        <f t="array" ref="L29">_FV(G29,"52 week high",TRUE)</f>
        <v>73.34</v>
      </c>
      <c r="M29" s="14">
        <f>L29*I29</f>
        <v>56045012538</v>
      </c>
      <c r="N29" s="17" cm="1">
        <f t="array" ref="N29">_FV(G29,"Market cap",TRUE)</f>
        <v>27327101832</v>
      </c>
      <c r="O29" s="29">
        <f>(N29-K29)/K29</f>
        <v>0.14249201277955273</v>
      </c>
      <c r="P29" s="18">
        <f>-(K29-M29)/K29</f>
        <v>1.3431309904153355</v>
      </c>
      <c r="Q29" s="35">
        <v>560000000000</v>
      </c>
    </row>
    <row r="30" spans="6:17" x14ac:dyDescent="0.2">
      <c r="F30" s="7">
        <f t="shared" si="1"/>
        <v>8</v>
      </c>
      <c r="G30" s="19" t="e" vm="7">
        <v>#VALUE!</v>
      </c>
      <c r="H30" s="14" cm="1">
        <f t="array" ref="H30">_FV(G30,"Price")</f>
        <v>29690.22</v>
      </c>
      <c r="I30" s="20">
        <v>21000000</v>
      </c>
      <c r="J30" s="14" cm="1">
        <f t="array" ref="J30">_FV(G30,"52 week low",TRUE)</f>
        <v>25390.26</v>
      </c>
      <c r="K30" s="14">
        <f>J30*I30</f>
        <v>533195459999.99994</v>
      </c>
      <c r="L30" s="14" cm="1">
        <f t="array" ref="L30">_FV(G30,"52 week high",TRUE)</f>
        <v>68999.990000000005</v>
      </c>
      <c r="M30" s="14">
        <f>L30*I30</f>
        <v>1448999790000</v>
      </c>
      <c r="N30" s="21">
        <f>H30*I30</f>
        <v>623494620000</v>
      </c>
      <c r="O30" s="29">
        <f>(N30-K30)/K30</f>
        <v>0.16935470530825614</v>
      </c>
      <c r="P30" s="18">
        <f>-(K30-M30)/K30</f>
        <v>1.7175771339088297</v>
      </c>
      <c r="Q30" s="5">
        <f>(Q28-Q29)/Q28</f>
        <v>0.19595501358365303</v>
      </c>
    </row>
    <row r="31" spans="6:17" x14ac:dyDescent="0.2">
      <c r="F31" s="7">
        <f t="shared" si="1"/>
        <v>9</v>
      </c>
      <c r="G31" s="19" t="e" vm="8">
        <v>#VALUE!</v>
      </c>
      <c r="H31" s="14" cm="1">
        <f t="array" ref="H31">_FV(G31,"Price")</f>
        <v>1966.09</v>
      </c>
      <c r="I31" s="20">
        <v>21000000</v>
      </c>
      <c r="J31" s="14" cm="1">
        <f t="array" ref="J31">_FV(G31,"52 week low",TRUE)</f>
        <v>1700</v>
      </c>
      <c r="K31" s="14">
        <f>J31*I31</f>
        <v>35700000000</v>
      </c>
      <c r="L31" s="14" cm="1">
        <f t="array" ref="L31">_FV(G31,"52 week high",TRUE)</f>
        <v>4867.6000000000004</v>
      </c>
      <c r="M31" s="14">
        <f>L31*I31</f>
        <v>102219600000.00002</v>
      </c>
      <c r="N31" s="21">
        <f>H31*I31</f>
        <v>41287890000</v>
      </c>
      <c r="O31" s="29">
        <f>(N31-K31)/K31</f>
        <v>0.1565235294117647</v>
      </c>
      <c r="P31" s="18">
        <f>-(K31-M31)/K31</f>
        <v>1.8632941176470592</v>
      </c>
    </row>
    <row r="32" spans="6:17" ht="17" thickBot="1" x14ac:dyDescent="0.25">
      <c r="F32" s="7">
        <f t="shared" si="1"/>
        <v>10</v>
      </c>
      <c r="G32" s="22" t="e" vm="9">
        <v>#VALUE!</v>
      </c>
      <c r="H32" s="23" cm="1">
        <f t="array" ref="H32">_FV(G32,"Price")</f>
        <v>12.79</v>
      </c>
      <c r="I32" s="24" cm="1">
        <f t="array" ref="I32">_FV(G32,"Shares outstanding",TRUE)</f>
        <v>1636324000</v>
      </c>
      <c r="J32" s="23" cm="1">
        <f t="array" ref="J32">_FV(G32,"52 week low",TRUE)</f>
        <v>12.55</v>
      </c>
      <c r="K32" s="23">
        <f>J32*I32</f>
        <v>20535866200</v>
      </c>
      <c r="L32" s="23" cm="1">
        <f t="array" ref="L32">_FV(G32,"52 week high",TRUE)</f>
        <v>83.34</v>
      </c>
      <c r="M32" s="23">
        <f>L32*I32</f>
        <v>136371242160</v>
      </c>
      <c r="N32" s="25" cm="1">
        <f t="array" ref="N32">_FV(G32,"Market cap",TRUE)</f>
        <v>20928583960</v>
      </c>
      <c r="O32" s="31">
        <f>(N32-K32)/K32</f>
        <v>1.9123505976095617E-2</v>
      </c>
      <c r="P32" s="26">
        <f>-(K32-M32)/K32</f>
        <v>5.6406374501992032</v>
      </c>
    </row>
    <row r="41" spans="11:11" ht="20" x14ac:dyDescent="0.2">
      <c r="K41" s="1" t="s">
        <v>0</v>
      </c>
    </row>
    <row r="44" spans="11:11" x14ac:dyDescent="0.2">
      <c r="K44">
        <f>3941</f>
        <v>3941</v>
      </c>
    </row>
    <row r="45" spans="11:11" x14ac:dyDescent="0.2">
      <c r="K45" s="2">
        <v>276000000</v>
      </c>
    </row>
    <row r="46" spans="11:11" x14ac:dyDescent="0.2">
      <c r="K46" s="3">
        <f>K45*K44</f>
        <v>1087716000000</v>
      </c>
    </row>
  </sheetData>
  <sortState xmlns:xlrd2="http://schemas.microsoft.com/office/spreadsheetml/2017/richdata2" ref="G23:P32">
    <sortCondition ref="P23:P32"/>
  </sortState>
  <conditionalFormatting sqref="M9:M17">
    <cfRule type="colorScale" priority="10">
      <colorScale>
        <cfvo type="min"/>
        <cfvo type="percentile" val="50"/>
        <cfvo type="max"/>
        <color rgb="FFF8696B"/>
        <color rgb="FFFFEB84"/>
        <color rgb="FF63BE7B"/>
      </colorScale>
    </cfRule>
  </conditionalFormatting>
  <conditionalFormatting sqref="M8">
    <cfRule type="colorScale" priority="8">
      <colorScale>
        <cfvo type="min"/>
        <cfvo type="percentile" val="50"/>
        <cfvo type="max"/>
        <color rgb="FFF8696B"/>
        <color rgb="FFFFEB84"/>
        <color rgb="FF63BE7B"/>
      </colorScale>
    </cfRule>
  </conditionalFormatting>
  <conditionalFormatting sqref="P24:P32">
    <cfRule type="colorScale" priority="7">
      <colorScale>
        <cfvo type="min"/>
        <cfvo type="percentile" val="50"/>
        <cfvo type="max"/>
        <color rgb="FFF8696B"/>
        <color rgb="FFFFEB84"/>
        <color rgb="FF63BE7B"/>
      </colorScale>
    </cfRule>
  </conditionalFormatting>
  <conditionalFormatting sqref="P23">
    <cfRule type="colorScale" priority="6">
      <colorScale>
        <cfvo type="min"/>
        <cfvo type="percentile" val="50"/>
        <cfvo type="max"/>
        <color rgb="FFF8696B"/>
        <color rgb="FFFFEB84"/>
        <color rgb="FF63BE7B"/>
      </colorScale>
    </cfRule>
  </conditionalFormatting>
  <conditionalFormatting sqref="O24:O32">
    <cfRule type="colorScale" priority="5">
      <colorScale>
        <cfvo type="min"/>
        <cfvo type="percentile" val="50"/>
        <cfvo type="max"/>
        <color rgb="FFF8696B"/>
        <color rgb="FFFFEB84"/>
        <color rgb="FF63BE7B"/>
      </colorScale>
    </cfRule>
  </conditionalFormatting>
  <conditionalFormatting sqref="O23">
    <cfRule type="colorScale" priority="4">
      <colorScale>
        <cfvo type="min"/>
        <cfvo type="percentile" val="50"/>
        <cfvo type="max"/>
        <color rgb="FFF8696B"/>
        <color rgb="FFFFEB84"/>
        <color rgb="FF63BE7B"/>
      </colorScale>
    </cfRule>
  </conditionalFormatting>
  <conditionalFormatting sqref="P23:P32">
    <cfRule type="colorScale" priority="2">
      <colorScale>
        <cfvo type="min"/>
        <cfvo type="percentile" val="50"/>
        <cfvo type="max"/>
        <color rgb="FFF8696B"/>
        <color rgb="FFFFEB84"/>
        <color rgb="FF63BE7B"/>
      </colorScale>
    </cfRule>
  </conditionalFormatting>
  <conditionalFormatting sqref="O23:O32">
    <cfRule type="colorScale" priority="1">
      <colorScale>
        <cfvo type="min"/>
        <cfvo type="percentile" val="50"/>
        <cfvo type="max"/>
        <color rgb="FFF8696B"/>
        <color rgb="FFFFEB84"/>
        <color rgb="FF63BE7B"/>
      </colorScale>
    </cfRule>
  </conditionalFormatting>
  <hyperlinks>
    <hyperlink ref="K9" r:id="rId1" display="https://ycharts.com/indicators/sp_500_market_cap" xr:uid="{05608EA0-7526-CA42-B1EB-182435113095}"/>
    <hyperlink ref="M23" r:id="rId2" display="https://ycharts.com/indicators/sp_500_market_cap" xr:uid="{DFF5F345-CC56-AA46-BF80-63184022C49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2022-05-25T08:01:13Z</dcterms:created>
  <dcterms:modified xsi:type="dcterms:W3CDTF">2022-05-26T19:35:08Z</dcterms:modified>
</cp:coreProperties>
</file>